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8760"/>
  </bookViews>
  <sheets>
    <sheet name="vastaukset (3)" sheetId="1" r:id="rId1"/>
  </sheets>
  <definedNames>
    <definedName name="_xlnm._FilterDatabase" localSheetId="0" hidden="1">'vastaukset (3)'!$A$4:$K$15</definedName>
  </definedNames>
  <calcPr calcId="145621" concurrentCalc="0"/>
</workbook>
</file>

<file path=xl/calcChain.xml><?xml version="1.0" encoding="utf-8"?>
<calcChain xmlns="http://schemas.openxmlformats.org/spreadsheetml/2006/main">
  <c r="I10" i="1" l="1"/>
  <c r="J10" i="1"/>
  <c r="I14" i="1"/>
  <c r="J14" i="1"/>
  <c r="I12" i="1"/>
  <c r="J12" i="1"/>
  <c r="I8" i="1"/>
  <c r="J8" i="1"/>
  <c r="I9" i="1"/>
  <c r="J9" i="1"/>
  <c r="I5" i="1"/>
  <c r="J5" i="1"/>
  <c r="I7" i="1"/>
  <c r="J7" i="1"/>
  <c r="I13" i="1"/>
  <c r="J13" i="1"/>
  <c r="I11" i="1"/>
  <c r="J11" i="1"/>
  <c r="I6" i="1"/>
  <c r="J6" i="1"/>
  <c r="F13" i="1"/>
  <c r="E13" i="1"/>
  <c r="D13" i="1"/>
  <c r="B13" i="1"/>
  <c r="A13" i="1"/>
  <c r="B7" i="1"/>
  <c r="A7" i="1"/>
  <c r="F5" i="1"/>
  <c r="E5" i="1"/>
  <c r="D5" i="1"/>
  <c r="B5" i="1"/>
  <c r="A5" i="1"/>
  <c r="F9" i="1"/>
  <c r="E9" i="1"/>
  <c r="D9" i="1"/>
  <c r="B9" i="1"/>
  <c r="A9" i="1"/>
  <c r="F8" i="1"/>
  <c r="E8" i="1"/>
  <c r="D8" i="1"/>
  <c r="B8" i="1"/>
  <c r="A8" i="1"/>
  <c r="F12" i="1"/>
  <c r="E12" i="1"/>
  <c r="D12" i="1"/>
  <c r="B12" i="1"/>
  <c r="A12" i="1"/>
  <c r="F14" i="1"/>
  <c r="E14" i="1"/>
  <c r="D14" i="1"/>
  <c r="B14" i="1"/>
  <c r="A14" i="1"/>
  <c r="F10" i="1"/>
  <c r="E10" i="1"/>
  <c r="F6" i="1"/>
  <c r="E6" i="1"/>
  <c r="D6" i="1"/>
  <c r="B6" i="1"/>
  <c r="A6" i="1"/>
</calcChain>
</file>

<file path=xl/sharedStrings.xml><?xml version="1.0" encoding="utf-8"?>
<sst xmlns="http://schemas.openxmlformats.org/spreadsheetml/2006/main" count="21" uniqueCount="20">
  <si>
    <t>Veneen nimi</t>
  </si>
  <si>
    <t>Purjenumero</t>
  </si>
  <si>
    <t>Veneen LYS-luku</t>
  </si>
  <si>
    <t>Veneen tyyppi</t>
  </si>
  <si>
    <t>Veneen seura</t>
  </si>
  <si>
    <t>Kipparin nimi</t>
  </si>
  <si>
    <t>Saima</t>
  </si>
  <si>
    <t>L-6841</t>
  </si>
  <si>
    <t>Sweden Yachts C41</t>
  </si>
  <si>
    <t>H-35</t>
  </si>
  <si>
    <t>UPS</t>
  </si>
  <si>
    <t>Risto Ruohonen</t>
  </si>
  <si>
    <t>Lähtöaika</t>
  </si>
  <si>
    <t>Maaliaika</t>
  </si>
  <si>
    <t>Purjehdittu aika</t>
  </si>
  <si>
    <t>Tasoitettu aika</t>
  </si>
  <si>
    <t>Sija</t>
  </si>
  <si>
    <t>Priiska</t>
  </si>
  <si>
    <t>Sirena 38</t>
  </si>
  <si>
    <t>Antero  Hörkkö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</si>
</sst>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name val="Arial"/>
      <family val="2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21" fontId="20" fillId="0" borderId="10" xfId="0" applyNumberFormat="1" applyFont="1" applyBorder="1" applyAlignment="1">
      <alignment wrapText="1"/>
    </xf>
    <xf numFmtId="164" fontId="21" fillId="0" borderId="11" xfId="0" applyNumberFormat="1" applyFont="1" applyBorder="1" applyAlignment="1">
      <alignment vertical="center"/>
    </xf>
    <xf numFmtId="164" fontId="22" fillId="0" borderId="11" xfId="0" applyNumberFormat="1" applyFont="1" applyBorder="1"/>
    <xf numFmtId="0" fontId="23" fillId="0" borderId="11" xfId="0" applyFont="1" applyBorder="1"/>
    <xf numFmtId="0" fontId="23" fillId="0" borderId="12" xfId="0" applyFont="1" applyFill="1" applyBorder="1"/>
    <xf numFmtId="0" fontId="0" fillId="0" borderId="0" xfId="0" applyBorder="1"/>
    <xf numFmtId="0" fontId="19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wrapText="1"/>
    </xf>
    <xf numFmtId="21" fontId="20" fillId="0" borderId="13" xfId="0" applyNumberFormat="1" applyFont="1" applyBorder="1" applyAlignment="1">
      <alignment wrapText="1"/>
    </xf>
    <xf numFmtId="0" fontId="23" fillId="0" borderId="14" xfId="0" applyFont="1" applyBorder="1"/>
    <xf numFmtId="0" fontId="19" fillId="0" borderId="11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914400</xdr:colOff>
      <xdr:row>2</xdr:row>
      <xdr:rowOff>561975</xdr:rowOff>
    </xdr:to>
    <xdr:pic>
      <xdr:nvPicPr>
        <xdr:cNvPr id="3" name="Picture 2" descr="UPS - Uudenkaupungin Purjehdusseura r.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781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"/>
  <sheetViews>
    <sheetView showGridLines="0" tabSelected="1" view="pageBreakPreview" zoomScale="60" zoomScaleNormal="100" workbookViewId="0">
      <selection activeCell="I9" sqref="I9"/>
    </sheetView>
  </sheetViews>
  <sheetFormatPr defaultRowHeight="15" x14ac:dyDescent="0.25"/>
  <cols>
    <col min="1" max="1" width="16" customWidth="1"/>
    <col min="2" max="2" width="13.85546875" customWidth="1"/>
    <col min="3" max="3" width="13.140625" customWidth="1"/>
    <col min="4" max="4" width="23" customWidth="1"/>
    <col min="5" max="5" width="7.7109375" customWidth="1"/>
    <col min="6" max="6" width="17.5703125" customWidth="1"/>
    <col min="7" max="7" width="33.85546875" customWidth="1"/>
    <col min="8" max="8" width="24.28515625" customWidth="1"/>
    <col min="9" max="9" width="21.7109375" customWidth="1"/>
    <col min="10" max="10" width="32.140625" customWidth="1"/>
  </cols>
  <sheetData>
    <row r="3" spans="1:11" s="9" customFormat="1" ht="50.25" customHeight="1" x14ac:dyDescent="0.25">
      <c r="A3" s="10"/>
      <c r="B3" s="10"/>
      <c r="C3" s="10"/>
      <c r="D3" s="10"/>
      <c r="E3" s="10"/>
      <c r="F3" s="10"/>
      <c r="G3" s="10"/>
    </row>
    <row r="4" spans="1:11" ht="45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</row>
    <row r="5" spans="1:11" ht="30" customHeight="1" x14ac:dyDescent="0.5">
      <c r="A5" s="11" t="str">
        <f>"Arkki"</f>
        <v>Arkki</v>
      </c>
      <c r="B5" s="11" t="str">
        <f>"FIN-3083"</f>
        <v>FIN-3083</v>
      </c>
      <c r="C5" s="11">
        <v>1.08</v>
      </c>
      <c r="D5" s="11" t="str">
        <f>"FE83"</f>
        <v>FE83</v>
      </c>
      <c r="E5" s="11" t="str">
        <f>"UPS"</f>
        <v>UPS</v>
      </c>
      <c r="F5" s="11" t="str">
        <f>"Seppo Ylä-Himanka"</f>
        <v>Seppo Ylä-Himanka</v>
      </c>
      <c r="G5" s="12">
        <v>0.46527777777777773</v>
      </c>
      <c r="H5" s="12">
        <v>0.64339120370370373</v>
      </c>
      <c r="I5" s="12">
        <f>H5-G5</f>
        <v>0.17811342592592599</v>
      </c>
      <c r="J5" s="12">
        <f>I5*C5</f>
        <v>0.19236250000000008</v>
      </c>
      <c r="K5" s="13">
        <v>1</v>
      </c>
    </row>
    <row r="6" spans="1:11" ht="30" customHeight="1" x14ac:dyDescent="0.5">
      <c r="A6" s="3" t="str">
        <f>"Helena"</f>
        <v>Helena</v>
      </c>
      <c r="B6" s="3" t="str">
        <f>"H35 FIN 59"</f>
        <v>H35 FIN 59</v>
      </c>
      <c r="C6" s="3">
        <v>1.1299999999999999</v>
      </c>
      <c r="D6" s="3" t="str">
        <f>"H-35"</f>
        <v>H-35</v>
      </c>
      <c r="E6" s="3" t="str">
        <f>"RPS"</f>
        <v>RPS</v>
      </c>
      <c r="F6" s="3" t="str">
        <f>"Rainer Salo"</f>
        <v>Rainer Salo</v>
      </c>
      <c r="G6" s="4">
        <v>0.4694444444444445</v>
      </c>
      <c r="H6" s="4">
        <v>0.64659722222222216</v>
      </c>
      <c r="I6" s="4">
        <f>H6-G6</f>
        <v>0.17715277777777766</v>
      </c>
      <c r="J6" s="4">
        <f>I6*C6</f>
        <v>0.20018263888888874</v>
      </c>
      <c r="K6" s="7">
        <v>2</v>
      </c>
    </row>
    <row r="7" spans="1:11" ht="30" customHeight="1" x14ac:dyDescent="0.5">
      <c r="A7" s="3" t="str">
        <f>"Tiira"</f>
        <v>Tiira</v>
      </c>
      <c r="B7" s="3" t="str">
        <f>"FIN-217"</f>
        <v>FIN-217</v>
      </c>
      <c r="C7" s="3">
        <v>1.1299999999999999</v>
      </c>
      <c r="D7" s="3" t="s">
        <v>9</v>
      </c>
      <c r="E7" s="3" t="s">
        <v>10</v>
      </c>
      <c r="F7" s="3" t="s">
        <v>11</v>
      </c>
      <c r="G7" s="4">
        <v>0.4694444444444445</v>
      </c>
      <c r="H7" s="4">
        <v>0.65201388888888889</v>
      </c>
      <c r="I7" s="4">
        <f>H7-G7</f>
        <v>0.1825694444444444</v>
      </c>
      <c r="J7" s="4">
        <f>I7*C7</f>
        <v>0.20630347222222215</v>
      </c>
      <c r="K7" s="7">
        <v>3</v>
      </c>
    </row>
    <row r="8" spans="1:11" ht="30" customHeight="1" x14ac:dyDescent="0.5">
      <c r="A8" s="3" t="str">
        <f>"Favorita"</f>
        <v>Favorita</v>
      </c>
      <c r="B8" s="3" t="str">
        <f>"L 6684"</f>
        <v>L 6684</v>
      </c>
      <c r="C8" s="3">
        <v>1.24</v>
      </c>
      <c r="D8" s="3" t="str">
        <f>"Baltic 38 DP"</f>
        <v>Baltic 38 DP</v>
      </c>
      <c r="E8" s="3" t="str">
        <f>"UPS"</f>
        <v>UPS</v>
      </c>
      <c r="F8" s="3" t="str">
        <f>"Erkki Laasonen"</f>
        <v>Erkki Laasonen</v>
      </c>
      <c r="G8" s="4">
        <v>0.4770833333333333</v>
      </c>
      <c r="H8" s="4">
        <v>0.64403935185185179</v>
      </c>
      <c r="I8" s="4">
        <f>H8-G8</f>
        <v>0.16695601851851849</v>
      </c>
      <c r="J8" s="4">
        <f>I8*C8</f>
        <v>0.20702546296296293</v>
      </c>
      <c r="K8" s="7">
        <v>4</v>
      </c>
    </row>
    <row r="9" spans="1:11" ht="30" customHeight="1" x14ac:dyDescent="0.5">
      <c r="A9" s="3" t="str">
        <f>"Pirjaana"</f>
        <v>Pirjaana</v>
      </c>
      <c r="B9" s="3" t="str">
        <f>"FIN-5914"</f>
        <v>FIN-5914</v>
      </c>
      <c r="C9" s="3">
        <v>1.1200000000000001</v>
      </c>
      <c r="D9" s="3" t="str">
        <f>"Inferno 28"</f>
        <v>Inferno 28</v>
      </c>
      <c r="E9" s="3" t="str">
        <f>"UPS"</f>
        <v>UPS</v>
      </c>
      <c r="F9" s="3" t="str">
        <f>"Anssi Myllymaa"</f>
        <v>Anssi Myllymaa</v>
      </c>
      <c r="G9" s="4">
        <v>0.46875</v>
      </c>
      <c r="H9" s="4">
        <v>0.65645833333333337</v>
      </c>
      <c r="I9" s="4">
        <f>H9-G9</f>
        <v>0.18770833333333337</v>
      </c>
      <c r="J9" s="4">
        <f>I9*C9</f>
        <v>0.21023333333333338</v>
      </c>
      <c r="K9" s="7">
        <v>5</v>
      </c>
    </row>
    <row r="10" spans="1:11" ht="30" customHeight="1" x14ac:dyDescent="0.5">
      <c r="A10" s="3" t="s">
        <v>6</v>
      </c>
      <c r="B10" s="3" t="s">
        <v>7</v>
      </c>
      <c r="C10" s="3">
        <v>1.25</v>
      </c>
      <c r="D10" s="3" t="s">
        <v>8</v>
      </c>
      <c r="E10" s="3" t="str">
        <f>"UPS"</f>
        <v>UPS</v>
      </c>
      <c r="F10" s="3" t="str">
        <f>"Teppo Kuisma"</f>
        <v>Teppo Kuisma</v>
      </c>
      <c r="G10" s="4">
        <v>0.4777777777777778</v>
      </c>
      <c r="H10" s="4">
        <v>0.64836805555555554</v>
      </c>
      <c r="I10" s="4">
        <f>H10-G10</f>
        <v>0.17059027777777774</v>
      </c>
      <c r="J10" s="4">
        <f>I10*C10</f>
        <v>0.21323784722222217</v>
      </c>
      <c r="K10" s="7">
        <v>6</v>
      </c>
    </row>
    <row r="11" spans="1:11" ht="30" customHeight="1" x14ac:dyDescent="0.5">
      <c r="A11" s="2" t="s">
        <v>17</v>
      </c>
      <c r="B11" s="2">
        <v>6246</v>
      </c>
      <c r="C11" s="2">
        <v>1.2</v>
      </c>
      <c r="D11" s="2" t="s">
        <v>18</v>
      </c>
      <c r="E11" s="2" t="s">
        <v>10</v>
      </c>
      <c r="F11" s="1" t="s">
        <v>19</v>
      </c>
      <c r="G11" s="4">
        <v>0.47430555555555554</v>
      </c>
      <c r="H11" s="4">
        <v>0.65402777777777776</v>
      </c>
      <c r="I11" s="4">
        <f>H11-G11</f>
        <v>0.17972222222222223</v>
      </c>
      <c r="J11" s="4">
        <f>I11*C11</f>
        <v>0.21566666666666667</v>
      </c>
      <c r="K11" s="7">
        <v>7</v>
      </c>
    </row>
    <row r="12" spans="1:11" ht="39.75" customHeight="1" x14ac:dyDescent="0.5">
      <c r="A12" s="3" t="str">
        <f>"FANNI"</f>
        <v>FANNI</v>
      </c>
      <c r="B12" s="3" t="str">
        <f>"F FIN-273"</f>
        <v>F FIN-273</v>
      </c>
      <c r="C12" s="3">
        <v>1</v>
      </c>
      <c r="D12" s="3" t="str">
        <f>"F"</f>
        <v>F</v>
      </c>
      <c r="E12" s="3" t="str">
        <f>"UPS"</f>
        <v>UPS</v>
      </c>
      <c r="F12" s="3" t="str">
        <f>"Reijo Helminen"</f>
        <v>Reijo Helminen</v>
      </c>
      <c r="G12" s="4">
        <v>0.45833333333333331</v>
      </c>
      <c r="H12" s="4">
        <v>0.6847685185185185</v>
      </c>
      <c r="I12" s="4">
        <f>H12-G12</f>
        <v>0.22643518518518518</v>
      </c>
      <c r="J12" s="4">
        <f>I12*C12</f>
        <v>0.22643518518518518</v>
      </c>
      <c r="K12" s="7">
        <v>8</v>
      </c>
    </row>
    <row r="13" spans="1:11" ht="57.75" customHeight="1" x14ac:dyDescent="0.5">
      <c r="A13" s="3" t="str">
        <f>"Tuttemuj"</f>
        <v>Tuttemuj</v>
      </c>
      <c r="B13" s="3" t="str">
        <f>"FIN-261"</f>
        <v>FIN-261</v>
      </c>
      <c r="C13" s="3">
        <v>1</v>
      </c>
      <c r="D13" s="3" t="str">
        <f>"F"</f>
        <v>F</v>
      </c>
      <c r="E13" s="3" t="str">
        <f>"UPS"</f>
        <v>UPS</v>
      </c>
      <c r="F13" s="3" t="str">
        <f>"Markus Haapala"</f>
        <v>Markus Haapala</v>
      </c>
      <c r="G13" s="4">
        <v>0.45833333333333331</v>
      </c>
      <c r="H13" s="4">
        <v>0.68912037037037033</v>
      </c>
      <c r="I13" s="4">
        <f>H13-G13</f>
        <v>0.23078703703703701</v>
      </c>
      <c r="J13" s="4">
        <f>I13*C13</f>
        <v>0.23078703703703701</v>
      </c>
      <c r="K13" s="7">
        <v>9</v>
      </c>
    </row>
    <row r="14" spans="1:11" ht="30" customHeight="1" x14ac:dyDescent="0.5">
      <c r="A14" s="3" t="str">
        <f>"MissVaan II"</f>
        <v>MissVaan II</v>
      </c>
      <c r="B14" s="3" t="str">
        <f>"L-152"</f>
        <v>L-152</v>
      </c>
      <c r="C14" s="3">
        <v>1.08</v>
      </c>
      <c r="D14" s="3" t="str">
        <f>"H-vene"</f>
        <v>H-vene</v>
      </c>
      <c r="E14" s="3" t="str">
        <f>"UPS"</f>
        <v>UPS</v>
      </c>
      <c r="F14" s="3" t="str">
        <f>"Juha Svahn"</f>
        <v>Juha Svahn</v>
      </c>
      <c r="G14" s="4">
        <v>0.46527777777777773</v>
      </c>
      <c r="H14" s="4">
        <v>0.68135416666666659</v>
      </c>
      <c r="I14" s="4">
        <f>H14-G14</f>
        <v>0.21607638888888886</v>
      </c>
      <c r="J14" s="4">
        <f>I14*C14</f>
        <v>0.23336249999999997</v>
      </c>
      <c r="K14" s="7">
        <v>10</v>
      </c>
    </row>
    <row r="15" spans="1:11" ht="30" customHeight="1" x14ac:dyDescent="0.5">
      <c r="A15" s="2"/>
      <c r="B15" s="2"/>
      <c r="C15" s="2"/>
      <c r="D15" s="2"/>
      <c r="E15" s="2"/>
      <c r="F15" s="2"/>
      <c r="G15" s="5"/>
      <c r="H15" s="5"/>
      <c r="I15" s="6"/>
      <c r="J15" s="6"/>
      <c r="K15" s="8"/>
    </row>
  </sheetData>
  <autoFilter ref="A4:K15">
    <sortState ref="A3:K13">
      <sortCondition ref="J2:J13"/>
    </sortState>
  </autoFilter>
  <pageMargins left="0.75" right="0.75" top="1" bottom="1" header="0.5" footer="0.5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vastaukset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Lomakkeen vastaukset</dc:title>
  <dc:creator>Kuisma Teppo</dc:creator>
  <cp:lastModifiedBy>Teppo Kuisma</cp:lastModifiedBy>
  <cp:lastPrinted>2012-08-11T14:33:50Z</cp:lastPrinted>
  <dcterms:created xsi:type="dcterms:W3CDTF">2012-08-11T05:24:47Z</dcterms:created>
  <dcterms:modified xsi:type="dcterms:W3CDTF">2012-08-11T15:23:01Z</dcterms:modified>
</cp:coreProperties>
</file>